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jobs\84489 - MaineDOT On-Call Planning\04_TechProd\AL_001_Culvert_AOP\02_Grant_docs\03-Deliverables\03_Final_CulvertAOP_ver02\20230126_CulvertAOP_CentralME_Final_ver02\Final_docs_toDOT\"/>
    </mc:Choice>
  </mc:AlternateContent>
  <xr:revisionPtr revIDLastSave="0" documentId="8_{ED22E930-AA00-4FEB-9497-6353F23A00B9}" xr6:coauthVersionLast="47" xr6:coauthVersionMax="47" xr10:uidLastSave="{00000000-0000-0000-0000-000000000000}"/>
  <bookViews>
    <workbookView xWindow="-110" yWindow="-110" windowWidth="19420" windowHeight="10420" xr2:uid="{4822E517-27EE-4C5B-A11E-362F39A840AB}"/>
  </bookViews>
  <sheets>
    <sheet name="Central Maine Bundle" sheetId="4" r:id="rId1"/>
  </sheets>
  <definedNames>
    <definedName name="_xlnm.Print_Area" localSheetId="0">'Central Maine Bundle'!$A$1:$Z$17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4" l="1"/>
  <c r="Q4" i="4"/>
  <c r="Q3" i="4"/>
  <c r="P11" i="4"/>
  <c r="Q11" i="4" l="1"/>
  <c r="S8" i="4"/>
  <c r="S7" i="4"/>
  <c r="S9" i="4" l="1"/>
  <c r="S6" i="4"/>
  <c r="S4" i="4"/>
  <c r="S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tc={7AC80953-82BC-471C-82E8-A762B45ACE2F}</author>
    <author>tc={FB46F5A3-FBD9-46C9-B88F-104253423F1E}</author>
    <author>tc={19C86C7B-D7B0-4860-A81D-1F7FAA30C35C}</author>
    <author>tc={E3A05172-42EF-441E-9D1D-47E470A26FA6}</author>
    <author>tc={48D1B908-61A4-4B90-88D7-2668A455EBA8}</author>
    <author>tc={7F43805D-01F5-45FE-A765-8A14B4D74B3B}</author>
  </authors>
  <commentList>
    <comment ref="I2" authorId="0" shapeId="0" xr:uid="{7AC80953-82BC-471C-82E8-A762B45ACE2F}">
      <text>
        <t>[Threaded comment]
Your version of Excel allows you to read this threaded comment; however, any edits to it will get removed if the file is opened in a newer version of Excel. Learn more: https://go.microsoft.com/fwlink/?linkid=870924
Comment:
    Mix of priorty level (low medium high) and the physical agency whose priorty it is...</t>
      </text>
    </comment>
    <comment ref="O2" authorId="1" shapeId="0" xr:uid="{FB46F5A3-FBD9-46C9-B88F-104253423F1E}">
      <text>
        <t>[Threaded comment]
Your version of Excel allows you to read this threaded comment; however, any edits to it will get removed if the file is opened in a newer version of Excel. Learn more: https://go.microsoft.com/fwlink/?linkid=870924
Comment:
    We have a mix of a physical number rating and text based (good, bad, poor). consider condensing into same type.</t>
      </text>
    </comment>
    <comment ref="T2" authorId="2" shapeId="0" xr:uid="{19C86C7B-D7B0-4860-A81D-1F7FAA30C35C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column is not filled in, is it needed?</t>
      </text>
    </comment>
    <comment ref="V2" authorId="3" shapeId="0" xr:uid="{E3A05172-42EF-441E-9D1D-47E470A26FA6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column is not well utilized, needed?</t>
      </text>
    </comment>
    <comment ref="W2" authorId="4" shapeId="0" xr:uid="{48D1B908-61A4-4B90-88D7-2668A455EBA8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column is not well utilized is it needed?</t>
      </text>
    </comment>
    <comment ref="X2" authorId="5" shapeId="0" xr:uid="{7F43805D-01F5-45FE-A765-8A14B4D74B3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Thius column is not well utilized is it needed?</t>
      </text>
    </comment>
  </commentList>
</comments>
</file>

<file path=xl/sharedStrings.xml><?xml version="1.0" encoding="utf-8"?>
<sst xmlns="http://schemas.openxmlformats.org/spreadsheetml/2006/main" count="127" uniqueCount="84">
  <si>
    <t>Pattees Pond Outlet</t>
  </si>
  <si>
    <t>Stream</t>
  </si>
  <si>
    <t>Notes</t>
  </si>
  <si>
    <t>DOT Condition</t>
  </si>
  <si>
    <t>Fisheries</t>
  </si>
  <si>
    <t>0509</t>
  </si>
  <si>
    <t>Bundle ID</t>
  </si>
  <si>
    <t>Central Maine</t>
  </si>
  <si>
    <t>MaineDOT Asset ID</t>
  </si>
  <si>
    <t>Latitude</t>
  </si>
  <si>
    <t>Longitude</t>
  </si>
  <si>
    <t>Watershed</t>
  </si>
  <si>
    <t>Habitat Type</t>
  </si>
  <si>
    <t>ATS</t>
  </si>
  <si>
    <t xml:space="preserve">Mapped Upstream Spawning </t>
  </si>
  <si>
    <t>Migration</t>
  </si>
  <si>
    <t xml:space="preserve"> </t>
  </si>
  <si>
    <t>In MaineDOT Workplan</t>
  </si>
  <si>
    <t>Construction Year</t>
  </si>
  <si>
    <t>Asset Name</t>
  </si>
  <si>
    <t>Fish Bridge</t>
  </si>
  <si>
    <t>Chopps Creek</t>
  </si>
  <si>
    <t>Kennebec River</t>
  </si>
  <si>
    <t>culvert</t>
  </si>
  <si>
    <t xml:space="preserve">Proposed Structure </t>
  </si>
  <si>
    <t>John Erskine Bridge</t>
  </si>
  <si>
    <t>Town</t>
  </si>
  <si>
    <t>Winslow</t>
  </si>
  <si>
    <t>Alna</t>
  </si>
  <si>
    <t>Sheepscot River</t>
  </si>
  <si>
    <t>Morton Brook (aka Nehumkeag Brook)</t>
  </si>
  <si>
    <t>Pittston</t>
  </si>
  <si>
    <t>Woolwich</t>
  </si>
  <si>
    <t>N/A</t>
  </si>
  <si>
    <t>Criterion #1</t>
  </si>
  <si>
    <t>Criterion #4</t>
  </si>
  <si>
    <t>Criterion #2</t>
  </si>
  <si>
    <t>Criterion #7</t>
  </si>
  <si>
    <t>44.569877°</t>
  </si>
  <si>
    <t>-69.563617°</t>
  </si>
  <si>
    <t>44.103100°</t>
  </si>
  <si>
    <t>-69.597917°</t>
  </si>
  <si>
    <t>44.189824°</t>
  </si>
  <si>
    <t>-69.746462°</t>
  </si>
  <si>
    <t>44.003057°</t>
  </si>
  <si>
    <t>-69.806745°</t>
  </si>
  <si>
    <t>Population Below Poverty Level</t>
  </si>
  <si>
    <t xml:space="preserve"> Agency Establishing Priority</t>
  </si>
  <si>
    <t>Yes</t>
  </si>
  <si>
    <t>Construction Cost Estimate</t>
  </si>
  <si>
    <t>PE/ENV/ROW + Adjustment Cost Estimate</t>
  </si>
  <si>
    <t>Ben Brook 2</t>
  </si>
  <si>
    <t>Ben Brook 1</t>
  </si>
  <si>
    <t>0610</t>
  </si>
  <si>
    <t>44.11472°</t>
  </si>
  <si>
    <t>Threemile Stream</t>
  </si>
  <si>
    <t>Vassalboro</t>
  </si>
  <si>
    <t>44.38474°</t>
  </si>
  <si>
    <t>-69.61602°</t>
  </si>
  <si>
    <t>-69.58838°</t>
  </si>
  <si>
    <t>Castner Brook</t>
  </si>
  <si>
    <t>Damariscotta</t>
  </si>
  <si>
    <t>Midcoast</t>
  </si>
  <si>
    <t>44.03498°</t>
  </si>
  <si>
    <t>MaineDOT</t>
  </si>
  <si>
    <t>EJSCREEN</t>
  </si>
  <si>
    <t>Restored  Upstream Habitat Access (linear meters)</t>
  </si>
  <si>
    <r>
      <t>MSHV ID</t>
    </r>
    <r>
      <rPr>
        <b/>
        <vertAlign val="superscript"/>
        <sz val="10"/>
        <color theme="1"/>
        <rFont val="Times New Roman"/>
        <family val="1"/>
      </rPr>
      <t>1</t>
    </r>
  </si>
  <si>
    <t>ATS; River Herring</t>
  </si>
  <si>
    <t>ATS; Rainbow Smelt</t>
  </si>
  <si>
    <t>Spawning/ Migration</t>
  </si>
  <si>
    <t>-69.51717°</t>
  </si>
  <si>
    <t>1 MSHV = Maine Stream Habitat Viewer ID (https://webapps2.cgis-solutions.com/MaineStreamViewer/).</t>
  </si>
  <si>
    <t>3 EJSCREEN = EPA Environmental Justice Screening and Mapping tool, Socio-economic indicator for low income, block groups in the 80th percentile or above, compared to the State (https://ejscreen.epa.gov/mapper/).</t>
  </si>
  <si>
    <t xml:space="preserve">   CEJEST = Council on Environmental Quality Community and Environmental Justice Screening Tool (https://screeningtool.geoplatform.gov/en/#5.13/35.73/-92.69).</t>
  </si>
  <si>
    <t>Existing Structure Type</t>
  </si>
  <si>
    <t>1.2 BFW  (feet)</t>
  </si>
  <si>
    <t>Modeled BFW          (feet)</t>
  </si>
  <si>
    <t>2 One Atlantic Salmon Modeled Habitat Unit = 100 square meters.</t>
  </si>
  <si>
    <t xml:space="preserve">   APP = USDOT Areas of Persistent Poverty Mapping Tool (https://usdot.maps.arcgis.com/apps/dashboards/d6f90dfcc8b44525b04c7ce748a3674a).</t>
  </si>
  <si>
    <t>-</t>
  </si>
  <si>
    <t>TOTAL</t>
  </si>
  <si>
    <r>
      <t>Additional Modelled Habitat Unit</t>
    </r>
    <r>
      <rPr>
        <b/>
        <vertAlign val="superscript"/>
        <sz val="10"/>
        <color theme="1"/>
        <rFont val="Times New Roman"/>
        <family val="1"/>
      </rPr>
      <t>2</t>
    </r>
  </si>
  <si>
    <r>
      <t>Economic Disadvantage</t>
    </r>
    <r>
      <rPr>
        <b/>
        <vertAlign val="superscript"/>
        <sz val="10"/>
        <color theme="1"/>
        <rFont val="Times New Roman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</si>
</sst>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0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49" fontId="3" fillId="5" borderId="10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3" fontId="3" fillId="5" borderId="10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2" xfId="0" quotePrefix="1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left" vertical="center" wrapText="1"/>
    </xf>
    <xf numFmtId="164" fontId="3" fillId="5" borderId="12" xfId="0" applyNumberFormat="1" applyFont="1" applyFill="1" applyBorder="1" applyAlignment="1">
      <alignment horizontal="center" vertical="center" wrapText="1"/>
    </xf>
    <xf numFmtId="49" fontId="3" fillId="5" borderId="11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left" vertical="center" wrapText="1"/>
    </xf>
    <xf numFmtId="164" fontId="4" fillId="5" borderId="10" xfId="1" applyNumberFormat="1" applyFont="1" applyFill="1" applyBorder="1" applyAlignment="1">
      <alignment horizontal="center" vertical="center" wrapText="1"/>
    </xf>
    <xf numFmtId="49" fontId="3" fillId="5" borderId="13" xfId="0" applyNumberFormat="1" applyFont="1" applyFill="1" applyBorder="1" applyAlignment="1">
      <alignment horizontal="center" vertical="center" wrapText="1"/>
    </xf>
    <xf numFmtId="9" fontId="3" fillId="5" borderId="13" xfId="0" applyNumberFormat="1" applyFont="1" applyFill="1" applyBorder="1" applyAlignment="1">
      <alignment horizontal="center" vertical="center" wrapText="1"/>
    </xf>
    <xf numFmtId="0" fontId="3" fillId="5" borderId="10" xfId="0" applyNumberFormat="1" applyFont="1" applyFill="1" applyBorder="1" applyAlignment="1">
      <alignment horizontal="center" vertical="center" wrapText="1"/>
    </xf>
    <xf numFmtId="49" fontId="3" fillId="5" borderId="10" xfId="0" applyNumberFormat="1" applyFont="1" applyFill="1" applyBorder="1" applyAlignment="1">
      <alignment horizontal="left" vertical="center" wrapText="1"/>
    </xf>
    <xf numFmtId="49" fontId="4" fillId="5" borderId="10" xfId="1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49" fontId="3" fillId="5" borderId="15" xfId="0" applyNumberFormat="1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49" fontId="3" fillId="5" borderId="17" xfId="0" applyNumberFormat="1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49" fontId="3" fillId="5" borderId="19" xfId="0" applyNumberFormat="1" applyFont="1" applyFill="1" applyBorder="1" applyAlignment="1">
      <alignment horizontal="center" vertical="center" wrapText="1"/>
    </xf>
    <xf numFmtId="49" fontId="3" fillId="5" borderId="20" xfId="0" applyNumberFormat="1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1" fontId="3" fillId="5" borderId="14" xfId="0" applyNumberFormat="1" applyFont="1" applyFill="1" applyBorder="1" applyAlignment="1">
      <alignment horizontal="center" vertical="center" wrapText="1"/>
    </xf>
    <xf numFmtId="1" fontId="3" fillId="5" borderId="15" xfId="0" applyNumberFormat="1" applyFont="1" applyFill="1" applyBorder="1" applyAlignment="1">
      <alignment horizontal="center" vertical="center" wrapText="1"/>
    </xf>
    <xf numFmtId="0" fontId="3" fillId="5" borderId="19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remy Lessard" id="{ACA1B2CE-551F-40F6-9F1B-6ED91D5A1CBE}" userId="S::jlessard@hntb.com::65b3aebe-694b-4b34-b210-6913a6fddd7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" dT="2023-01-09T14:08:09.03" personId="{ACA1B2CE-551F-40F6-9F1B-6ED91D5A1CBE}" id="{7AC80953-82BC-471C-82E8-A762B45ACE2F}">
    <text>Mix of priorty level (low medium high) and the physical agency whose priorty it is...</text>
  </threadedComment>
  <threadedComment ref="O2" dT="2023-01-09T14:07:15.13" personId="{ACA1B2CE-551F-40F6-9F1B-6ED91D5A1CBE}" id="{FB46F5A3-FBD9-46C9-B88F-104253423F1E}">
    <text>We have a mix of a physical number rating and text based (good, bad, poor). consider condensing into same type.</text>
  </threadedComment>
  <threadedComment ref="T2" dT="2023-01-09T14:16:12.19" personId="{ACA1B2CE-551F-40F6-9F1B-6ED91D5A1CBE}" id="{19C86C7B-D7B0-4860-A81D-1F7FAA30C35C}">
    <text>This column is not filled in, is it needed?</text>
  </threadedComment>
  <threadedComment ref="V2" dT="2023-01-09T14:16:36.21" personId="{ACA1B2CE-551F-40F6-9F1B-6ED91D5A1CBE}" id="{E3A05172-42EF-441E-9D1D-47E470A26FA6}">
    <text>This column is not well utilized, needed?</text>
  </threadedComment>
  <threadedComment ref="W2" dT="2023-01-09T14:17:01.04" personId="{ACA1B2CE-551F-40F6-9F1B-6ED91D5A1CBE}" id="{48D1B908-61A4-4B90-88D7-2668A455EBA8}">
    <text>This column is not well utilized is it needed?</text>
  </threadedComment>
  <threadedComment ref="X2" dT="2023-01-09T14:17:15.50" personId="{ACA1B2CE-551F-40F6-9F1B-6ED91D5A1CBE}" id="{7F43805D-01F5-45FE-A765-8A14B4D74B3B}">
    <text>Thius column is not well utilized is it needed?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50B5-5B85-485B-9C53-552475524872}">
  <sheetPr>
    <pageSetUpPr fitToPage="1"/>
  </sheetPr>
  <dimension ref="A1:AO30"/>
  <sheetViews>
    <sheetView tabSelected="1" view="pageLayout" topLeftCell="A2" zoomScale="57" zoomScaleNormal="56" zoomScalePageLayoutView="57" workbookViewId="0">
      <selection activeCell="Y18" sqref="Y18"/>
    </sheetView>
  </sheetViews>
  <sheetFormatPr defaultColWidth="11.54296875" defaultRowHeight="13" x14ac:dyDescent="0.35"/>
  <cols>
    <col min="1" max="1" width="11.54296875" style="1"/>
    <col min="2" max="2" width="18.453125" style="1" customWidth="1"/>
    <col min="3" max="3" width="18.453125" style="1" hidden="1" customWidth="1"/>
    <col min="4" max="4" width="11.54296875" style="1" customWidth="1"/>
    <col min="5" max="5" width="10.453125" style="1" customWidth="1"/>
    <col min="6" max="6" width="14.1796875" style="1" customWidth="1"/>
    <col min="7" max="8" width="11.54296875" style="15"/>
    <col min="9" max="9" width="0" style="15" hidden="1" customWidth="1"/>
    <col min="10" max="10" width="13.08984375" style="1" customWidth="1"/>
    <col min="11" max="13" width="11.54296875" style="1"/>
    <col min="14" max="14" width="0" style="1" hidden="1" customWidth="1"/>
    <col min="15" max="15" width="0" style="7" hidden="1" customWidth="1"/>
    <col min="16" max="19" width="11.54296875" style="14"/>
    <col min="20" max="24" width="11.54296875" style="1" hidden="1" customWidth="1"/>
    <col min="25" max="25" width="16.1796875" style="15" customWidth="1"/>
    <col min="26" max="26" width="16.08984375" style="15" customWidth="1"/>
    <col min="27" max="28" width="13" style="9" customWidth="1"/>
    <col min="29" max="29" width="16.81640625" style="16" customWidth="1"/>
    <col min="30" max="16384" width="11.54296875" style="2"/>
  </cols>
  <sheetData>
    <row r="1" spans="1:41" ht="36.75" customHeight="1" x14ac:dyDescent="0.35">
      <c r="A1" s="24"/>
      <c r="B1" s="24"/>
      <c r="C1" s="24"/>
      <c r="D1" s="24"/>
      <c r="E1" s="24"/>
      <c r="F1" s="24"/>
      <c r="G1" s="43" t="s">
        <v>34</v>
      </c>
      <c r="H1" s="45"/>
      <c r="I1" s="44"/>
      <c r="J1" s="43" t="s">
        <v>36</v>
      </c>
      <c r="K1" s="45"/>
      <c r="L1" s="45"/>
      <c r="M1" s="45"/>
      <c r="N1" s="45"/>
      <c r="O1" s="45"/>
      <c r="P1" s="45"/>
      <c r="Q1" s="44"/>
      <c r="R1" s="43" t="s">
        <v>35</v>
      </c>
      <c r="S1" s="45"/>
      <c r="T1" s="44"/>
      <c r="U1" s="28"/>
      <c r="V1" s="29"/>
      <c r="W1" s="30"/>
      <c r="X1" s="30"/>
      <c r="Y1" s="43" t="s">
        <v>37</v>
      </c>
      <c r="Z1" s="44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41" s="5" customFormat="1" ht="88.25" customHeight="1" thickBot="1" x14ac:dyDescent="0.4">
      <c r="A2" s="4" t="s">
        <v>6</v>
      </c>
      <c r="B2" s="4" t="s">
        <v>1</v>
      </c>
      <c r="C2" s="4" t="s">
        <v>19</v>
      </c>
      <c r="D2" s="4" t="s">
        <v>8</v>
      </c>
      <c r="E2" s="4" t="s">
        <v>67</v>
      </c>
      <c r="F2" s="17" t="s">
        <v>26</v>
      </c>
      <c r="G2" s="19" t="s">
        <v>4</v>
      </c>
      <c r="H2" s="4" t="s">
        <v>12</v>
      </c>
      <c r="I2" s="23" t="s">
        <v>47</v>
      </c>
      <c r="J2" s="19" t="s">
        <v>11</v>
      </c>
      <c r="K2" s="4" t="s">
        <v>9</v>
      </c>
      <c r="L2" s="4" t="s">
        <v>10</v>
      </c>
      <c r="M2" s="4" t="s">
        <v>75</v>
      </c>
      <c r="N2" s="4" t="s">
        <v>18</v>
      </c>
      <c r="O2" s="12" t="s">
        <v>3</v>
      </c>
      <c r="P2" s="4" t="s">
        <v>66</v>
      </c>
      <c r="Q2" s="20" t="s">
        <v>82</v>
      </c>
      <c r="R2" s="19" t="s">
        <v>77</v>
      </c>
      <c r="S2" s="4" t="s">
        <v>76</v>
      </c>
      <c r="T2" s="20" t="s">
        <v>24</v>
      </c>
      <c r="U2" s="18" t="s">
        <v>17</v>
      </c>
      <c r="V2" s="4" t="s">
        <v>2</v>
      </c>
      <c r="W2" s="4" t="s">
        <v>49</v>
      </c>
      <c r="X2" s="17" t="s">
        <v>50</v>
      </c>
      <c r="Y2" s="19" t="s">
        <v>83</v>
      </c>
      <c r="Z2" s="20" t="s">
        <v>46</v>
      </c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41" ht="34.5" customHeight="1" thickTop="1" x14ac:dyDescent="0.35">
      <c r="A3" s="56" t="s">
        <v>7</v>
      </c>
      <c r="B3" s="57" t="s">
        <v>0</v>
      </c>
      <c r="C3" s="57" t="s">
        <v>20</v>
      </c>
      <c r="D3" s="58" t="s">
        <v>5</v>
      </c>
      <c r="E3" s="57">
        <v>16433</v>
      </c>
      <c r="F3" s="71" t="s">
        <v>27</v>
      </c>
      <c r="G3" s="77" t="s">
        <v>68</v>
      </c>
      <c r="H3" s="78" t="s">
        <v>70</v>
      </c>
      <c r="I3" s="74" t="s">
        <v>64</v>
      </c>
      <c r="J3" s="57" t="s">
        <v>22</v>
      </c>
      <c r="K3" s="57" t="s">
        <v>38</v>
      </c>
      <c r="L3" s="57" t="s">
        <v>39</v>
      </c>
      <c r="M3" s="57" t="s">
        <v>23</v>
      </c>
      <c r="N3" s="57">
        <v>1921</v>
      </c>
      <c r="O3" s="57">
        <v>4</v>
      </c>
      <c r="P3" s="59">
        <v>4500</v>
      </c>
      <c r="Q3" s="84">
        <f>ROUND(203.73,-1)</f>
        <v>200</v>
      </c>
      <c r="R3" s="77">
        <v>33</v>
      </c>
      <c r="S3" s="78">
        <f>1.2*R3</f>
        <v>39.6</v>
      </c>
      <c r="T3" s="74"/>
      <c r="U3" s="57" t="s">
        <v>48</v>
      </c>
      <c r="V3" s="60" t="s">
        <v>16</v>
      </c>
      <c r="W3" s="61"/>
      <c r="X3" s="61"/>
      <c r="Y3" s="57" t="s">
        <v>33</v>
      </c>
      <c r="Z3" s="62" t="s">
        <v>80</v>
      </c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41" ht="39" x14ac:dyDescent="0.35">
      <c r="A4" s="63"/>
      <c r="B4" s="54" t="s">
        <v>52</v>
      </c>
      <c r="C4" s="54" t="s">
        <v>25</v>
      </c>
      <c r="D4" s="54">
        <v>3639</v>
      </c>
      <c r="E4" s="54">
        <v>3713</v>
      </c>
      <c r="F4" s="72" t="s">
        <v>28</v>
      </c>
      <c r="G4" s="79" t="s">
        <v>13</v>
      </c>
      <c r="H4" s="80" t="s">
        <v>14</v>
      </c>
      <c r="I4" s="75" t="s">
        <v>64</v>
      </c>
      <c r="J4" s="54" t="s">
        <v>29</v>
      </c>
      <c r="K4" s="54" t="s">
        <v>40</v>
      </c>
      <c r="L4" s="54" t="s">
        <v>41</v>
      </c>
      <c r="M4" s="54" t="s">
        <v>23</v>
      </c>
      <c r="N4" s="54">
        <v>1938</v>
      </c>
      <c r="O4" s="54">
        <v>5</v>
      </c>
      <c r="P4" s="55">
        <v>1900</v>
      </c>
      <c r="Q4" s="85">
        <f>ROUND(50.1,-1)</f>
        <v>50</v>
      </c>
      <c r="R4" s="79">
        <v>21.5</v>
      </c>
      <c r="S4" s="80">
        <f t="shared" ref="S4:S9" si="0">1.2*R4</f>
        <v>25.8</v>
      </c>
      <c r="T4" s="75"/>
      <c r="U4" s="54"/>
      <c r="V4" s="64"/>
      <c r="W4" s="65"/>
      <c r="X4" s="65"/>
      <c r="Y4" s="54" t="s">
        <v>33</v>
      </c>
      <c r="Z4" s="66" t="s">
        <v>80</v>
      </c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41" s="8" customFormat="1" ht="34.5" customHeight="1" x14ac:dyDescent="0.35">
      <c r="A5" s="63"/>
      <c r="B5" s="54" t="s">
        <v>51</v>
      </c>
      <c r="C5" s="54" t="s">
        <v>33</v>
      </c>
      <c r="D5" s="53" t="s">
        <v>53</v>
      </c>
      <c r="E5" s="54">
        <v>3747</v>
      </c>
      <c r="F5" s="72" t="s">
        <v>28</v>
      </c>
      <c r="G5" s="79" t="s">
        <v>13</v>
      </c>
      <c r="H5" s="80" t="s">
        <v>70</v>
      </c>
      <c r="I5" s="75" t="s">
        <v>64</v>
      </c>
      <c r="J5" s="54" t="s">
        <v>29</v>
      </c>
      <c r="K5" s="53" t="s">
        <v>54</v>
      </c>
      <c r="L5" s="53" t="s">
        <v>59</v>
      </c>
      <c r="M5" s="54" t="s">
        <v>23</v>
      </c>
      <c r="N5" s="54"/>
      <c r="O5" s="54"/>
      <c r="P5" s="55">
        <v>6100</v>
      </c>
      <c r="Q5" s="85">
        <f>ROUND(77.4,-1)</f>
        <v>80</v>
      </c>
      <c r="R5" s="79">
        <v>21.4</v>
      </c>
      <c r="S5" s="80">
        <v>25.68</v>
      </c>
      <c r="T5" s="75"/>
      <c r="U5" s="54"/>
      <c r="V5" s="64"/>
      <c r="W5" s="65"/>
      <c r="X5" s="65"/>
      <c r="Y5" s="54" t="s">
        <v>33</v>
      </c>
      <c r="Z5" s="66" t="s">
        <v>80</v>
      </c>
      <c r="AJ5" s="3"/>
    </row>
    <row r="6" spans="1:41" ht="41.5" customHeight="1" x14ac:dyDescent="0.35">
      <c r="A6" s="63"/>
      <c r="B6" s="54" t="s">
        <v>30</v>
      </c>
      <c r="C6" s="54" t="s">
        <v>33</v>
      </c>
      <c r="D6" s="54">
        <v>5283</v>
      </c>
      <c r="E6" s="54">
        <v>16169</v>
      </c>
      <c r="F6" s="72" t="s">
        <v>31</v>
      </c>
      <c r="G6" s="79" t="s">
        <v>68</v>
      </c>
      <c r="H6" s="80" t="s">
        <v>15</v>
      </c>
      <c r="I6" s="75" t="s">
        <v>64</v>
      </c>
      <c r="J6" s="54" t="s">
        <v>22</v>
      </c>
      <c r="K6" s="54" t="s">
        <v>42</v>
      </c>
      <c r="L6" s="54" t="s">
        <v>43</v>
      </c>
      <c r="M6" s="54" t="s">
        <v>23</v>
      </c>
      <c r="N6" s="54">
        <v>1982</v>
      </c>
      <c r="O6" s="54">
        <v>4</v>
      </c>
      <c r="P6" s="55">
        <v>8852</v>
      </c>
      <c r="Q6" s="85">
        <v>79.64</v>
      </c>
      <c r="R6" s="79">
        <v>21.3</v>
      </c>
      <c r="S6" s="80">
        <f t="shared" si="0"/>
        <v>25.56</v>
      </c>
      <c r="T6" s="75"/>
      <c r="U6" s="54" t="s">
        <v>48</v>
      </c>
      <c r="V6" s="64" t="s">
        <v>16</v>
      </c>
      <c r="W6" s="65"/>
      <c r="X6" s="65"/>
      <c r="Y6" s="54" t="s">
        <v>65</v>
      </c>
      <c r="Z6" s="67">
        <v>0.2</v>
      </c>
      <c r="AA6" s="2"/>
      <c r="AB6" s="2"/>
      <c r="AC6" s="2"/>
      <c r="AJ6" s="3"/>
    </row>
    <row r="7" spans="1:41" s="13" customFormat="1" ht="37.5" customHeight="1" x14ac:dyDescent="0.35">
      <c r="A7" s="63"/>
      <c r="B7" s="53" t="s">
        <v>55</v>
      </c>
      <c r="C7" s="53" t="s">
        <v>33</v>
      </c>
      <c r="D7" s="54" t="s">
        <v>33</v>
      </c>
      <c r="E7" s="53">
        <v>16194</v>
      </c>
      <c r="F7" s="73" t="s">
        <v>56</v>
      </c>
      <c r="G7" s="81" t="s">
        <v>13</v>
      </c>
      <c r="H7" s="80" t="s">
        <v>70</v>
      </c>
      <c r="I7" s="76" t="s">
        <v>64</v>
      </c>
      <c r="J7" s="53" t="s">
        <v>22</v>
      </c>
      <c r="K7" s="53" t="s">
        <v>57</v>
      </c>
      <c r="L7" s="53" t="s">
        <v>58</v>
      </c>
      <c r="M7" s="53" t="s">
        <v>23</v>
      </c>
      <c r="N7" s="53"/>
      <c r="O7" s="53"/>
      <c r="P7" s="55">
        <v>150</v>
      </c>
      <c r="Q7" s="85">
        <v>1.1399999999999999</v>
      </c>
      <c r="R7" s="86">
        <v>34.1</v>
      </c>
      <c r="S7" s="80">
        <f t="shared" si="0"/>
        <v>40.92</v>
      </c>
      <c r="T7" s="76"/>
      <c r="U7" s="53"/>
      <c r="V7" s="69"/>
      <c r="W7" s="70"/>
      <c r="X7" s="70"/>
      <c r="Y7" s="54" t="s">
        <v>33</v>
      </c>
      <c r="Z7" s="66" t="s">
        <v>80</v>
      </c>
    </row>
    <row r="8" spans="1:41" s="13" customFormat="1" ht="39" x14ac:dyDescent="0.35">
      <c r="A8" s="63"/>
      <c r="B8" s="53" t="s">
        <v>60</v>
      </c>
      <c r="C8" s="53" t="s">
        <v>33</v>
      </c>
      <c r="D8" s="54" t="s">
        <v>33</v>
      </c>
      <c r="E8" s="68">
        <v>14145</v>
      </c>
      <c r="F8" s="73" t="s">
        <v>61</v>
      </c>
      <c r="G8" s="81" t="s">
        <v>69</v>
      </c>
      <c r="H8" s="80" t="s">
        <v>70</v>
      </c>
      <c r="I8" s="76" t="s">
        <v>64</v>
      </c>
      <c r="J8" s="53" t="s">
        <v>62</v>
      </c>
      <c r="K8" s="53" t="s">
        <v>63</v>
      </c>
      <c r="L8" s="53" t="s">
        <v>71</v>
      </c>
      <c r="M8" s="53" t="s">
        <v>23</v>
      </c>
      <c r="N8" s="53"/>
      <c r="O8" s="53"/>
      <c r="P8" s="55">
        <v>275</v>
      </c>
      <c r="Q8" s="85">
        <v>6.76</v>
      </c>
      <c r="R8" s="86">
        <v>17</v>
      </c>
      <c r="S8" s="80">
        <f t="shared" si="0"/>
        <v>20.399999999999999</v>
      </c>
      <c r="T8" s="76"/>
      <c r="U8" s="53"/>
      <c r="V8" s="69"/>
      <c r="W8" s="70"/>
      <c r="X8" s="70"/>
      <c r="Y8" s="54" t="s">
        <v>33</v>
      </c>
      <c r="Z8" s="66" t="s">
        <v>80</v>
      </c>
    </row>
    <row r="9" spans="1:41" ht="39.5" thickBot="1" x14ac:dyDescent="0.4">
      <c r="A9" s="63"/>
      <c r="B9" s="54" t="s">
        <v>21</v>
      </c>
      <c r="C9" s="54" t="s">
        <v>33</v>
      </c>
      <c r="D9" s="54">
        <v>5584</v>
      </c>
      <c r="E9" s="54">
        <v>16139</v>
      </c>
      <c r="F9" s="72" t="s">
        <v>32</v>
      </c>
      <c r="G9" s="82" t="s">
        <v>69</v>
      </c>
      <c r="H9" s="83" t="s">
        <v>70</v>
      </c>
      <c r="I9" s="75" t="s">
        <v>64</v>
      </c>
      <c r="J9" s="54" t="s">
        <v>22</v>
      </c>
      <c r="K9" s="54" t="s">
        <v>44</v>
      </c>
      <c r="L9" s="54" t="s">
        <v>45</v>
      </c>
      <c r="M9" s="54" t="s">
        <v>23</v>
      </c>
      <c r="N9" s="54">
        <v>1956</v>
      </c>
      <c r="O9" s="54">
        <v>6</v>
      </c>
      <c r="P9" s="55">
        <v>4500</v>
      </c>
      <c r="Q9" s="85">
        <v>58.46</v>
      </c>
      <c r="R9" s="79">
        <v>14.8</v>
      </c>
      <c r="S9" s="80">
        <f t="shared" si="0"/>
        <v>17.760000000000002</v>
      </c>
      <c r="T9" s="75"/>
      <c r="U9" s="54"/>
      <c r="V9" s="64"/>
      <c r="W9" s="65"/>
      <c r="X9" s="65"/>
      <c r="Y9" s="54" t="s">
        <v>65</v>
      </c>
      <c r="Z9" s="67">
        <v>0.31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 s="6" customFormat="1" ht="1.5" customHeight="1" thickBot="1" x14ac:dyDescent="0.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1:41" s="6" customFormat="1" ht="15" customHeight="1" thickBot="1" x14ac:dyDescent="0.4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40"/>
      <c r="M11" s="36" t="s">
        <v>81</v>
      </c>
      <c r="N11" s="14"/>
      <c r="O11" s="14"/>
      <c r="P11" s="34">
        <f>SUM(P3:P9)</f>
        <v>26277</v>
      </c>
      <c r="Q11" s="35">
        <f>ROUND(SUM(Q3:Q9),-1)</f>
        <v>480</v>
      </c>
      <c r="R11" s="22"/>
      <c r="S11" s="22"/>
      <c r="T11" s="22"/>
      <c r="U11" s="22"/>
      <c r="V11" s="22"/>
      <c r="W11" s="22"/>
      <c r="X11" s="22"/>
      <c r="Y11" s="22"/>
      <c r="Z11" s="22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 s="26" customFormat="1" ht="15" customHeight="1" x14ac:dyDescent="0.3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14"/>
      <c r="N12" s="14"/>
      <c r="O12" s="14"/>
      <c r="P12" s="33"/>
      <c r="Q12" s="32"/>
      <c r="R12" s="37"/>
      <c r="S12" s="37"/>
      <c r="T12" s="37"/>
      <c r="U12" s="37"/>
      <c r="V12" s="37"/>
      <c r="W12" s="37"/>
      <c r="X12" s="37"/>
      <c r="Y12" s="37"/>
      <c r="Z12" s="22"/>
    </row>
    <row r="13" spans="1:41" s="26" customFormat="1" ht="15" customHeight="1" x14ac:dyDescent="0.35">
      <c r="A13" s="41" t="s">
        <v>72</v>
      </c>
      <c r="B13" s="41"/>
      <c r="C13" s="41"/>
      <c r="D13" s="41"/>
      <c r="E13" s="41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37"/>
      <c r="S13" s="37"/>
      <c r="T13" s="37"/>
      <c r="U13" s="37"/>
      <c r="V13" s="37"/>
      <c r="W13" s="37"/>
      <c r="X13" s="37"/>
      <c r="Y13" s="37"/>
      <c r="Z13" s="22"/>
    </row>
    <row r="14" spans="1:41" s="26" customFormat="1" ht="15" customHeight="1" x14ac:dyDescent="0.35">
      <c r="A14" s="41" t="s">
        <v>78</v>
      </c>
      <c r="B14" s="41"/>
      <c r="C14" s="41"/>
      <c r="D14" s="41"/>
      <c r="E14" s="41"/>
      <c r="F14" s="41"/>
      <c r="G14" s="41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  <c r="S14" s="38"/>
      <c r="T14" s="38"/>
      <c r="U14" s="38"/>
      <c r="V14" s="38"/>
      <c r="W14" s="38"/>
      <c r="X14" s="38"/>
      <c r="Y14" s="38"/>
      <c r="Z14" s="51"/>
    </row>
    <row r="15" spans="1:41" s="26" customFormat="1" ht="15" customHeight="1" x14ac:dyDescent="0.35">
      <c r="A15" s="41" t="s">
        <v>73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2"/>
      <c r="S15" s="42"/>
      <c r="T15" s="21"/>
      <c r="U15" s="21"/>
      <c r="V15" s="21"/>
      <c r="W15" s="21"/>
      <c r="X15" s="21"/>
      <c r="Y15" s="21"/>
      <c r="Z15" s="52"/>
    </row>
    <row r="16" spans="1:41" s="26" customFormat="1" ht="15" customHeight="1" x14ac:dyDescent="0.35">
      <c r="A16" s="41" t="s">
        <v>74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39"/>
      <c r="R16" s="21"/>
      <c r="S16" s="21"/>
      <c r="T16" s="21"/>
      <c r="U16" s="21"/>
      <c r="V16" s="21"/>
      <c r="W16" s="21"/>
      <c r="X16" s="21"/>
      <c r="Y16" s="21"/>
      <c r="Z16" s="49"/>
    </row>
    <row r="17" spans="1:35" s="8" customFormat="1" ht="15" customHeight="1" x14ac:dyDescent="0.35">
      <c r="A17" s="41" t="s">
        <v>79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22"/>
      <c r="S17" s="22"/>
      <c r="T17" s="21"/>
      <c r="U17" s="21"/>
      <c r="V17" s="21"/>
      <c r="W17" s="21"/>
      <c r="X17" s="21"/>
      <c r="Y17" s="21"/>
      <c r="Z17" s="50"/>
    </row>
    <row r="18" spans="1:35" s="8" customFormat="1" ht="15" customHeight="1" x14ac:dyDescent="0.35">
      <c r="L18" s="1"/>
      <c r="M18" s="1"/>
      <c r="N18" s="1"/>
      <c r="O18" s="7"/>
      <c r="P18" s="14"/>
      <c r="Q18" s="14"/>
      <c r="R18" s="14"/>
      <c r="S18" s="14"/>
      <c r="T18" s="1"/>
      <c r="U18" s="1"/>
      <c r="V18" s="1"/>
      <c r="W18" s="1"/>
      <c r="X18" s="1"/>
      <c r="Y18" s="15"/>
      <c r="Z18" s="31"/>
    </row>
    <row r="19" spans="1:35" ht="15" customHeight="1" x14ac:dyDescent="0.35">
      <c r="Z19" s="27"/>
      <c r="AA19" s="2"/>
      <c r="AB19" s="2"/>
      <c r="AC19" s="2"/>
    </row>
    <row r="20" spans="1:35" ht="15" customHeight="1" x14ac:dyDescent="0.35">
      <c r="Z20" s="46"/>
      <c r="AA20"/>
      <c r="AB20"/>
      <c r="AC20"/>
      <c r="AD20"/>
      <c r="AE20"/>
      <c r="AF20"/>
      <c r="AG20"/>
      <c r="AH20"/>
      <c r="AI20"/>
    </row>
    <row r="21" spans="1:35" s="6" customFormat="1" ht="15" customHeight="1" x14ac:dyDescent="0.35">
      <c r="A21" s="1"/>
      <c r="B21" s="1"/>
      <c r="C21" s="1"/>
      <c r="D21" s="1"/>
      <c r="E21" s="1"/>
      <c r="F21" s="1"/>
      <c r="G21" s="15"/>
      <c r="H21" s="15"/>
      <c r="I21" s="15"/>
      <c r="J21" s="1"/>
      <c r="K21" s="1"/>
      <c r="L21" s="1"/>
      <c r="M21" s="1"/>
      <c r="N21" s="1"/>
      <c r="O21" s="7"/>
      <c r="P21" s="14"/>
      <c r="Q21" s="14"/>
      <c r="R21" s="14"/>
      <c r="S21" s="14"/>
      <c r="T21" s="1"/>
      <c r="U21" s="1"/>
      <c r="V21" s="1"/>
      <c r="W21" s="1"/>
      <c r="X21" s="1"/>
      <c r="Y21" s="15"/>
      <c r="Z21" s="47"/>
      <c r="AA21"/>
      <c r="AB21"/>
      <c r="AC21"/>
      <c r="AD21"/>
      <c r="AE21"/>
      <c r="AF21"/>
      <c r="AG21"/>
      <c r="AH21"/>
      <c r="AI21"/>
    </row>
    <row r="22" spans="1:35" ht="15" customHeight="1" x14ac:dyDescent="0.35">
      <c r="Z22" s="47"/>
      <c r="AA22"/>
      <c r="AB22"/>
      <c r="AC22"/>
      <c r="AD22"/>
      <c r="AE22"/>
      <c r="AF22"/>
      <c r="AG22"/>
      <c r="AH22"/>
      <c r="AI22"/>
    </row>
    <row r="23" spans="1:35" ht="15" customHeight="1" x14ac:dyDescent="0.35">
      <c r="AA23"/>
      <c r="AB23"/>
      <c r="AC23"/>
      <c r="AD23"/>
      <c r="AE23"/>
      <c r="AF23"/>
      <c r="AG23"/>
      <c r="AH23"/>
      <c r="AI23"/>
    </row>
    <row r="24" spans="1:35" ht="15" customHeight="1" x14ac:dyDescent="0.35">
      <c r="AA24" s="2"/>
      <c r="AB24" s="2"/>
      <c r="AC24" s="2"/>
    </row>
    <row r="25" spans="1:35" ht="15" customHeight="1" x14ac:dyDescent="0.35">
      <c r="AA25" s="2"/>
      <c r="AB25" s="2"/>
      <c r="AC25" s="2"/>
    </row>
    <row r="26" spans="1:35" ht="15" customHeight="1" x14ac:dyDescent="0.35">
      <c r="AA26" s="2"/>
      <c r="AB26" s="2"/>
      <c r="AC26" s="2"/>
    </row>
    <row r="27" spans="1:35" s="8" customFormat="1" ht="15" customHeight="1" x14ac:dyDescent="0.35">
      <c r="A27" s="1"/>
      <c r="B27" s="1"/>
      <c r="C27" s="1"/>
      <c r="D27" s="1"/>
      <c r="E27" s="1"/>
      <c r="F27" s="1"/>
      <c r="G27" s="15"/>
      <c r="H27" s="15"/>
      <c r="I27" s="15"/>
      <c r="J27" s="1"/>
      <c r="K27" s="1"/>
      <c r="L27" s="1"/>
      <c r="M27" s="1"/>
      <c r="N27" s="1"/>
      <c r="O27" s="7"/>
      <c r="P27" s="14"/>
      <c r="Q27" s="14"/>
      <c r="R27" s="14"/>
      <c r="S27" s="14"/>
      <c r="T27" s="1"/>
      <c r="U27" s="1"/>
      <c r="V27" s="1"/>
      <c r="W27" s="1"/>
      <c r="X27" s="1"/>
      <c r="Y27" s="15"/>
      <c r="Z27" s="15"/>
    </row>
    <row r="28" spans="1:35" ht="15" customHeight="1" x14ac:dyDescent="0.35">
      <c r="AA28" s="2"/>
      <c r="AB28" s="2"/>
      <c r="AC28" s="2"/>
    </row>
    <row r="29" spans="1:35" ht="15" customHeight="1" x14ac:dyDescent="0.35"/>
    <row r="30" spans="1:35" ht="17.5" customHeight="1" x14ac:dyDescent="0.35">
      <c r="AA30" s="10"/>
      <c r="AB30" s="11"/>
    </row>
  </sheetData>
  <mergeCells count="13">
    <mergeCell ref="Z20:Z22"/>
    <mergeCell ref="A16:P16"/>
    <mergeCell ref="A15:S15"/>
    <mergeCell ref="Z16:Z17"/>
    <mergeCell ref="Z14:Z15"/>
    <mergeCell ref="A17:Q17"/>
    <mergeCell ref="A14:G14"/>
    <mergeCell ref="A13:Q13"/>
    <mergeCell ref="Y1:Z1"/>
    <mergeCell ref="R1:T1"/>
    <mergeCell ref="J1:Q1"/>
    <mergeCell ref="A3:A9"/>
    <mergeCell ref="G1:I1"/>
  </mergeCells>
  <printOptions horizontalCentered="1" verticalCentered="1" gridLines="1"/>
  <pageMargins left="0.7" right="0.7" top="1.15330387205387" bottom="0.75" header="0.3" footer="0.3"/>
  <pageSetup scale="56" fitToHeight="0" orientation="landscape" r:id="rId1"/>
  <headerFooter>
    <oddHeader>&amp;C&amp;"Times New Roman,Regular"&amp;14Attachment 3 - Project Information
MaineDOT and DMR FY2022 Culvert AOP Application  
&amp;K000000 February 6, 2023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 Maine Bundle</vt:lpstr>
      <vt:lpstr>'Central Maine Bundle'!Print_Area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Ham, Eric</dc:creator>
  <cp:lastModifiedBy>jugates.Updater</cp:lastModifiedBy>
  <cp:lastPrinted>2023-01-25T18:17:21Z</cp:lastPrinted>
  <dcterms:created xsi:type="dcterms:W3CDTF">2022-10-24T19:38:37Z</dcterms:created>
  <dcterms:modified xsi:type="dcterms:W3CDTF">2023-01-26T18:39:27Z</dcterms:modified>
</cp:coreProperties>
</file>